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zierung " sheetId="1" state="visible" r:id="rId2"/>
    <sheet name="Genauere Finanzierung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<sst xmlns="http://schemas.openxmlformats.org/spreadsheetml/2006/main" count="115" uniqueCount="81">
  <si>
    <t xml:space="preserve">Fianzierung SEP SoSE 26 </t>
  </si>
  <si>
    <t xml:space="preserve">Ausgaben </t>
  </si>
  <si>
    <t xml:space="preserve">Einnahmen </t>
  </si>
  <si>
    <t xml:space="preserve">Positionen </t>
  </si>
  <si>
    <t xml:space="preserve">Anmerkungen </t>
  </si>
  <si>
    <t xml:space="preserve">DJ's</t>
  </si>
  <si>
    <t xml:space="preserve">Menge </t>
  </si>
  <si>
    <t xml:space="preserve">Einzelpreis</t>
  </si>
  <si>
    <t xml:space="preserve">Gesammtpreis</t>
  </si>
  <si>
    <t xml:space="preserve">Anbieter </t>
  </si>
  <si>
    <t xml:space="preserve">Position</t>
  </si>
  <si>
    <t xml:space="preserve">Gesammtpreis </t>
  </si>
  <si>
    <t xml:space="preserve">UNIK (Kuni) (Techno)</t>
  </si>
  <si>
    <t xml:space="preserve">VVK offline</t>
  </si>
  <si>
    <t xml:space="preserve">Chiara (Techno)</t>
  </si>
  <si>
    <t xml:space="preserve">VVK online</t>
  </si>
  <si>
    <t xml:space="preserve">PeeJay (HipHop)</t>
  </si>
  <si>
    <t xml:space="preserve">AK</t>
  </si>
  <si>
    <t xml:space="preserve">CE (Techno)</t>
  </si>
  <si>
    <t xml:space="preserve">Chato Santana (HipHop)</t>
  </si>
  <si>
    <t xml:space="preserve">Ergebnis</t>
  </si>
  <si>
    <t xml:space="preserve">Covo (Mainfloor)</t>
  </si>
  <si>
    <t xml:space="preserve">Club Kosten </t>
  </si>
  <si>
    <t xml:space="preserve">Preis </t>
  </si>
  <si>
    <t xml:space="preserve">Mengen </t>
  </si>
  <si>
    <t xml:space="preserve">Anmerkung </t>
  </si>
  <si>
    <t xml:space="preserve">Miete </t>
  </si>
  <si>
    <t xml:space="preserve">Technik </t>
  </si>
  <si>
    <t xml:space="preserve">Deko </t>
  </si>
  <si>
    <t xml:space="preserve">Security Kosten </t>
  </si>
  <si>
    <t xml:space="preserve">Stunden </t>
  </si>
  <si>
    <t xml:space="preserve">Stundenlohn p. P.</t>
  </si>
  <si>
    <t xml:space="preserve">inkl. MwSt</t>
  </si>
  <si>
    <t xml:space="preserve">Gesammt p. P. </t>
  </si>
  <si>
    <t xml:space="preserve">Personen (3)</t>
  </si>
  <si>
    <t xml:space="preserve">StuRa Zuständigkeit </t>
  </si>
  <si>
    <t xml:space="preserve">Einzelpreis </t>
  </si>
  <si>
    <t xml:space="preserve">Shots </t>
  </si>
  <si>
    <t xml:space="preserve">Plakate A0 </t>
  </si>
  <si>
    <t xml:space="preserve">die spez!s</t>
  </si>
  <si>
    <t xml:space="preserve">Plakate A1</t>
  </si>
  <si>
    <t xml:space="preserve">Plakate A2</t>
  </si>
  <si>
    <t xml:space="preserve">Paypal </t>
  </si>
  <si>
    <t xml:space="preserve">PayPal</t>
  </si>
  <si>
    <t xml:space="preserve">Ostersuche </t>
  </si>
  <si>
    <t xml:space="preserve">Kostüm</t>
  </si>
  <si>
    <t xml:space="preserve">VVK Promo Suche </t>
  </si>
  <si>
    <t xml:space="preserve">Suche    </t>
  </si>
  <si>
    <t xml:space="preserve">Füllung für Suche (Schokoeier)</t>
  </si>
  <si>
    <t xml:space="preserve">netto</t>
  </si>
  <si>
    <t xml:space="preserve">Ausgaben Gesamt </t>
  </si>
  <si>
    <t xml:space="preserve">Einnahmen Gesamt </t>
  </si>
  <si>
    <t xml:space="preserve">Benötigte Mittel Referat Kultur</t>
  </si>
  <si>
    <t xml:space="preserve">Benötigte Mittel Referat Öffentlichkeitsarbeit</t>
  </si>
  <si>
    <t xml:space="preserve">Anfallende PayPal Gebühren</t>
  </si>
  <si>
    <t xml:space="preserve">Einkaufsmenge </t>
  </si>
  <si>
    <t xml:space="preserve">Preis pro VPE </t>
  </si>
  <si>
    <t xml:space="preserve">Gesamtpreis </t>
  </si>
  <si>
    <t xml:space="preserve">Portionen </t>
  </si>
  <si>
    <t xml:space="preserve"> Einkaufspreis p.P. </t>
  </si>
  <si>
    <t xml:space="preserve">VPE </t>
  </si>
  <si>
    <t xml:space="preserve">Menge pro VPE </t>
  </si>
  <si>
    <t xml:space="preserve">Einheit </t>
  </si>
  <si>
    <t xml:space="preserve">Shots mit Alkohol</t>
  </si>
  <si>
    <t xml:space="preserve">Karottensaft</t>
  </si>
  <si>
    <t xml:space="preserve">Flaschen</t>
  </si>
  <si>
    <t xml:space="preserve">Liter </t>
  </si>
  <si>
    <t xml:space="preserve">Orangensaft</t>
  </si>
  <si>
    <t xml:space="preserve">Flaschen </t>
  </si>
  <si>
    <t xml:space="preserve">Wodka </t>
  </si>
  <si>
    <t xml:space="preserve">Gesamt </t>
  </si>
  <si>
    <t xml:space="preserve">Shots ohne Alkohol</t>
  </si>
  <si>
    <t xml:space="preserve">Kokosmilch</t>
  </si>
  <si>
    <t xml:space="preserve">Dosen</t>
  </si>
  <si>
    <t xml:space="preserve">Limettensaft </t>
  </si>
  <si>
    <t xml:space="preserve">Flasche</t>
  </si>
  <si>
    <t xml:space="preserve">Vanillesirup</t>
  </si>
  <si>
    <t xml:space="preserve">Gesamt</t>
  </si>
  <si>
    <t xml:space="preserve">Ausagben Gesamt</t>
  </si>
  <si>
    <t xml:space="preserve">PositionYY</t>
  </si>
  <si>
    <t xml:space="preserve">Position Y1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</si>
</sst>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&quot; €&quot;_-;\-* #,##0.00&quot; €&quot;_-;_-* \-??&quot; €&quot;_-;_-@_-"/>
    <numFmt numFmtId="166" formatCode="_-* #,##0.00&quot; €&quot;_-;\-* #,##0.00&quot; €&quot;_-;_-* \-??&quot; €&quot;_-;_-@_-"/>
    <numFmt numFmtId="167" formatCode="General"/>
    <numFmt numFmtId="168" formatCode="#,##0.00\ [$€-407];[RED]\-#,##0.00\ [$€-407]"/>
    <numFmt numFmtId="169" formatCode="0"/>
    <numFmt numFmtId="170" formatCode="0.0"/>
  </numFmts>
  <fonts count="1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Aptos Narrow"/>
      <family val="2"/>
      <charset val="1"/>
    </font>
    <font>
      <sz val="14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u val="single"/>
      <sz val="11"/>
      <color rgb="FF467886"/>
      <name val="Aptos Narrow"/>
      <family val="2"/>
      <charset val="1"/>
    </font>
    <font>
      <sz val="11"/>
      <color rgb="FF000000"/>
      <name val="Aptos Narrow"/>
      <family val="0"/>
    </font>
    <font>
      <b val="true"/>
      <sz val="11"/>
      <color rgb="FF000000"/>
      <name val="Aptos Narrow"/>
      <family val="2"/>
      <charset val="1"/>
    </font>
    <font>
      <strike val="true"/>
      <sz val="11"/>
      <color rgb="FF000000"/>
      <name val="Aptos Narrow"/>
      <family val="2"/>
      <charset val="1"/>
    </font>
    <font>
      <b val="true"/>
      <strike val="true"/>
      <sz val="11"/>
      <color rgb="FF000000"/>
      <name val="Aptos Narrow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C7CE"/>
        <bgColor rgb="FFF2CFEE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9999FF"/>
      </patternFill>
    </fill>
    <fill>
      <patternFill patternType="solid">
        <fgColor rgb="FFC6EFCE"/>
        <bgColor rgb="FFD9F2D0"/>
      </patternFill>
    </fill>
    <fill>
      <patternFill patternType="solid">
        <fgColor rgb="FFCF4DC3"/>
        <bgColor rgb="FF993366"/>
      </patternFill>
    </fill>
    <fill>
      <patternFill patternType="solid">
        <fgColor rgb="FFE59EDD"/>
        <bgColor rgb="FFCC99FF"/>
      </patternFill>
    </fill>
    <fill>
      <patternFill patternType="solid">
        <fgColor rgb="FFF2CFEE"/>
        <bgColor rgb="FFFFC7CE"/>
      </patternFill>
    </fill>
    <fill>
      <patternFill patternType="solid">
        <fgColor rgb="FFFFFFFF"/>
        <bgColor rgb="FFF2F2F2"/>
      </patternFill>
    </fill>
    <fill>
      <patternFill patternType="solid">
        <fgColor rgb="FFF2AA84"/>
        <bgColor rgb="FFE59EDD"/>
      </patternFill>
    </fill>
    <fill>
      <patternFill patternType="solid">
        <fgColor rgb="FFD9F2D0"/>
        <bgColor rgb="FFC6EFCE"/>
      </patternFill>
    </fill>
    <fill>
      <patternFill patternType="solid">
        <fgColor rgb="FFD9D9D9"/>
        <bgColor rgb="FFF2CFEE"/>
      </patternFill>
    </fill>
    <fill>
      <patternFill patternType="solid">
        <fgColor rgb="FFFBE3D6"/>
        <bgColor rgb="FFF2F2F2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1" applyFont="true" applyBorder="true" applyAlignment="true" applyProtection="false">
      <alignment horizontal="general" vertical="bottom" textRotation="0" wrapText="false" indent="0" shrinkToFit="false"/>
    </xf>
    <xf numFmtId="164" fontId="6" fillId="4" borderId="2" applyFont="true" applyBorder="tru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9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1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1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1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1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1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d 1" xfId="21"/>
    <cellStyle name="Calculation" xfId="22"/>
    <cellStyle name="Check Cell" xfId="23"/>
    <cellStyle name="Explanatory Text" xfId="24"/>
    <cellStyle name="Good 2" xfId="25"/>
    <cellStyle name="Standard 2" xfId="26"/>
    <cellStyle name="Währung 2" xfId="27"/>
    <cellStyle name="*unknown*" xfId="20" builtinId="8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46788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F2CFEE"/>
      <rgbColor rgb="FF7F7F7F"/>
      <rgbColor rgb="FF9999FF"/>
      <rgbColor rgb="FFCF4DC3"/>
      <rgbColor rgb="FFF2F2F2"/>
      <rgbColor rgb="FFC6EFCE"/>
      <rgbColor rgb="FF660066"/>
      <rgbColor rgb="FFF2AA8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BE3D6"/>
      <rgbColor rgb="FF99CCFF"/>
      <rgbColor rgb="FFE59EDD"/>
      <rgbColor rgb="FFCC99FF"/>
      <rgbColor rgb="FFFFC7CE"/>
      <rgbColor rgb="FF3366FF"/>
      <rgbColor rgb="FF33CCCC"/>
      <rgbColor rgb="FF99CC00"/>
      <rgbColor rgb="FFFFCC00"/>
      <rgbColor rgb="FFFF9900"/>
      <rgbColor rgb="FFFA7D00"/>
      <rgbColor rgb="FF467886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159840</xdr:colOff>
      <xdr:row>4</xdr:row>
      <xdr:rowOff>175680</xdr:rowOff>
    </xdr:from>
    <xdr:to>
      <xdr:col>9</xdr:col>
      <xdr:colOff>308880</xdr:colOff>
      <xdr:row>11</xdr:row>
      <xdr:rowOff>40320</xdr:rowOff>
    </xdr:to>
    <xdr:sp>
      <xdr:nvSpPr>
        <xdr:cNvPr id="0" name="Textfeld 1"/>
        <xdr:cNvSpPr/>
      </xdr:nvSpPr>
      <xdr:spPr>
        <a:xfrm>
          <a:off x="9155160" y="1204560"/>
          <a:ext cx="3539880" cy="11311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Kuni mit Kleinkünstlerpauschale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153000</xdr:colOff>
      <xdr:row>14</xdr:row>
      <xdr:rowOff>69120</xdr:rowOff>
    </xdr:from>
    <xdr:to>
      <xdr:col>9</xdr:col>
      <xdr:colOff>302040</xdr:colOff>
      <xdr:row>20</xdr:row>
      <xdr:rowOff>115560</xdr:rowOff>
    </xdr:to>
    <xdr:sp>
      <xdr:nvSpPr>
        <xdr:cNvPr id="1" name="Textfeld 2"/>
        <xdr:cNvSpPr/>
      </xdr:nvSpPr>
      <xdr:spPr>
        <a:xfrm>
          <a:off x="9148320" y="2915280"/>
          <a:ext cx="3539880" cy="11988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Klären mit Gisela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Deko klären mit Gisela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--&gt; Anpassung Kalk mit ggf. Deko einzeln 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153360</xdr:colOff>
      <xdr:row>14</xdr:row>
      <xdr:rowOff>73080</xdr:rowOff>
    </xdr:from>
    <xdr:to>
      <xdr:col>9</xdr:col>
      <xdr:colOff>302400</xdr:colOff>
      <xdr:row>20</xdr:row>
      <xdr:rowOff>119520</xdr:rowOff>
    </xdr:to>
    <xdr:sp>
      <xdr:nvSpPr>
        <xdr:cNvPr id="2" name="Textfeld 5"/>
        <xdr:cNvSpPr/>
      </xdr:nvSpPr>
      <xdr:spPr>
        <a:xfrm>
          <a:off x="9148680" y="2919240"/>
          <a:ext cx="3539880" cy="1198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Es gibt keine eindeutige Miete, jedoch eine Mindestumsatz-Vereinbarung in höhe von  1785,00€ inkl. Umsatzsteuer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Die Differenz aus Umsatz und dem Mindestumsatz muss von uns gezahlt werden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208800</xdr:colOff>
      <xdr:row>21</xdr:row>
      <xdr:rowOff>131760</xdr:rowOff>
    </xdr:from>
    <xdr:to>
      <xdr:col>9</xdr:col>
      <xdr:colOff>352800</xdr:colOff>
      <xdr:row>29</xdr:row>
      <xdr:rowOff>139320</xdr:rowOff>
    </xdr:to>
    <xdr:sp>
      <xdr:nvSpPr>
        <xdr:cNvPr id="3" name="Textfeld 6"/>
        <xdr:cNvSpPr/>
      </xdr:nvSpPr>
      <xdr:spPr>
        <a:xfrm>
          <a:off x="9204120" y="4330440"/>
          <a:ext cx="3534840" cy="15314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durch den Vermieter werden 3x Security gebucht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Ab 6.500 € Umsatz Kostenübernahme 50%  Security durch Vermieter (entspricht ca. 15€ p.P.)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Ab 7.500 € Umsatz Kostenübernahme 100%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Security durch Vermieter (entspricht ca. 17€ p.P.)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230760</xdr:colOff>
      <xdr:row>33</xdr:row>
      <xdr:rowOff>86760</xdr:rowOff>
    </xdr:from>
    <xdr:to>
      <xdr:col>9</xdr:col>
      <xdr:colOff>379800</xdr:colOff>
      <xdr:row>41</xdr:row>
      <xdr:rowOff>140400</xdr:rowOff>
    </xdr:to>
    <xdr:sp>
      <xdr:nvSpPr>
        <xdr:cNvPr id="4" name="Textfeld 7"/>
        <xdr:cNvSpPr/>
      </xdr:nvSpPr>
      <xdr:spPr>
        <a:xfrm>
          <a:off x="9226080" y="6580800"/>
          <a:ext cx="3539880" cy="15778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ables/table1.xml><?xml version="1.0" encoding="utf-8"?>
<table xmlns="http://schemas.openxmlformats.org/spreadsheetml/2006/main" id="1" name="Tabelle8" displayName="Tabelle8" ref="M6:P11" headerRowCount="1" totalsRowCount="1" totalsRowShown="1">
  <autoFilter ref="M6:P11"/>
  <tableColumns count="4">
    <tableColumn id="1" name="Position"/>
    <tableColumn id="2" name="Menge "/>
    <tableColumn id="3" name="Einzelpreis"/>
    <tableColumn id="4" name="Gesammtpreis "/>
  </tableColumns>
</table>
</file>

<file path=xl/tables/table2.xml><?xml version="1.0" encoding="utf-8"?>
<table xmlns="http://schemas.openxmlformats.org/spreadsheetml/2006/main" id="2" name="TabelleDJ" displayName="TabelleDJ" ref="A6:E13" headerRowCount="1" totalsRowCount="1" totalsRowShown="1">
  <autoFilter ref="A6:E13"/>
  <tableColumns count="5">
    <tableColumn id="1" name="DJ's"/>
    <tableColumn id="2" name="Menge "/>
    <tableColumn id="3" name="Einzelpreis"/>
    <tableColumn id="4" name="Gesammtpreis"/>
    <tableColumn id="5" name="Anbieter "/>
  </tableColumns>
</table>
</file>

<file path=xl/tables/table3.xml><?xml version="1.0" encoding="utf-8"?>
<table xmlns="http://schemas.openxmlformats.org/spreadsheetml/2006/main" id="3" name="TabelleGisela" displayName="TabelleGisela" ref="A15:D20" headerRowCount="1" totalsRowCount="1" totalsRowShown="1">
  <autoFilter ref="A15:D20"/>
  <tableColumns count="4">
    <tableColumn id="1" name="Club Kosten "/>
    <tableColumn id="2" name="Preis "/>
    <tableColumn id="3" name="Mengen "/>
    <tableColumn id="4" name="Anmerkung "/>
  </tableColumns>
</table>
</file>

<file path=xl/tables/table4.xml><?xml version="1.0" encoding="utf-8"?>
<table xmlns="http://schemas.openxmlformats.org/spreadsheetml/2006/main" id="4" name="TabelleSecurity" displayName="TabelleSecurity" ref="A22:E31" headerRowCount="1" totalsRowCount="1" totalsRowShown="1">
  <autoFilter ref="A22:E31"/>
  <tableColumns count="5">
    <tableColumn id="1" name="Security Kosten "/>
    <tableColumn id="2" name="Stunden "/>
    <tableColumn id="3" name="Stundenlohn p. P."/>
    <tableColumn id="4" name="inkl. MwSt"/>
    <tableColumn id="5" name="Gesammt p. P. "/>
  </tableColumns>
</table>
</file>

<file path=xl/tables/table5.xml><?xml version="1.0" encoding="utf-8"?>
<table xmlns="http://schemas.openxmlformats.org/spreadsheetml/2006/main" id="5" name="TabelleStura" displayName="TabelleStura" ref="A34:E44" headerRowCount="1" totalsRowCount="1" totalsRowShown="1">
  <autoFilter ref="A34:E44"/>
  <tableColumns count="5">
    <tableColumn id="1" name="StuRa Zuständigkeit "/>
    <tableColumn id="2" name="Menge "/>
    <tableColumn id="3" name="Einzelpreis "/>
    <tableColumn id="4" name="Gesammtpreis "/>
    <tableColumn id="5" name="Anbieter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pezis-online.de/preisliste" TargetMode="External"/><Relationship Id="rId2" Type="http://schemas.openxmlformats.org/officeDocument/2006/relationships/hyperlink" Target="https://www.spezis-online.de/preisliste" TargetMode="External"/><Relationship Id="rId3" Type="http://schemas.openxmlformats.org/officeDocument/2006/relationships/hyperlink" Target="https://www.spezis-online.de/preisliste" TargetMode="External"/><Relationship Id="rId4" Type="http://schemas.openxmlformats.org/officeDocument/2006/relationships/hyperlink" Target="https://www.amazon.de/Pumpernickel-Fitness-H&#228;schen-Osterhase-Kaninchen/dp/B09WPSP9DD/ref=sxin_15_pa_sp_search_thematic_sspa?__mk_de_DE=&#197;M&#197;&#381;&#213;&#209;&amp;content-id=amzn1.sym.72d62f9c-4a5b-4814-8fde-7970a23a786f%3Aamzn1.sym.72d62f9c-4a5b-4814-8fde-7970a23a786f&amp;crid=2" TargetMode="External"/><Relationship Id="rId5" Type="http://schemas.openxmlformats.org/officeDocument/2006/relationships/hyperlink" Target="https://www.amazon.de/Baker-Ross-2-Teilige-Osters&#252;&#223;igkeiten-Eiersuche/dp/B01A78RBKG/ref=sr_1_46?__mk_de_DE=&#197;M&#197;&#381;&#213;&#209;&amp;crid=2D0TSQZMD6ENL&amp;dib=eyJ2IjoiMSJ9.G9ajQDQL3woNqpoR0exl4oiL0szo8nJdDLb74t-3QdRXuRsR2WjrNPKwRO10Xzwdth7HzhZe9y6FGv53hrHjLQ0QoH9dbvXhD3vsXAJ4S" TargetMode="External"/><Relationship Id="rId6" Type="http://schemas.openxmlformats.org/officeDocument/2006/relationships/drawing" Target="../drawings/drawing1.xml"/><Relationship Id="rId7" Type="http://schemas.openxmlformats.org/officeDocument/2006/relationships/table" Target="../tables/table1.xml"/><Relationship Id="rId8" Type="http://schemas.openxmlformats.org/officeDocument/2006/relationships/table" Target="../tables/table2.xml"/><Relationship Id="rId9" Type="http://schemas.openxmlformats.org/officeDocument/2006/relationships/table" Target="../tables/table3.xml"/><Relationship Id="rId10" Type="http://schemas.openxmlformats.org/officeDocument/2006/relationships/table" Target="../tables/table4.xml"/><Relationship Id="rId11" Type="http://schemas.openxmlformats.org/officeDocument/2006/relationships/table" Target="../tables/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44" activeCellId="0" sqref="C44"/>
    </sheetView>
  </sheetViews>
  <sheetFormatPr defaultColWidth="10.59765625" defaultRowHeight="15" zeroHeight="false" outlineLevelRow="0" outlineLevelCol="0"/>
  <cols>
    <col collapsed="false" customWidth="true" hidden="false" outlineLevel="0" max="1" min="1" style="0" width="42.71"/>
    <col collapsed="false" customWidth="true" hidden="false" outlineLevel="0" max="2" min="2" style="0" width="16.72"/>
    <col collapsed="false" customWidth="true" hidden="false" outlineLevel="0" max="3" min="3" style="0" width="19"/>
    <col collapsed="false" customWidth="true" hidden="false" outlineLevel="0" max="4" min="4" style="0" width="16.72"/>
    <col collapsed="false" customWidth="true" hidden="false" outlineLevel="0" max="5" min="5" style="0" width="17.29"/>
    <col collapsed="false" customWidth="true" hidden="false" outlineLevel="0" max="13" min="12" style="0" width="13.29"/>
    <col collapsed="false" customWidth="true" hidden="false" outlineLevel="0" max="14" min="14" style="0" width="15.28"/>
    <col collapsed="false" customWidth="true" hidden="false" outlineLevel="0" max="15" min="15" style="0" width="14.86"/>
    <col collapsed="false" customWidth="true" hidden="false" outlineLevel="0" max="16" min="16" style="0" width="19"/>
    <col collapsed="false" customWidth="true" hidden="false" outlineLevel="0" max="18" min="18" style="0" width="10.71"/>
  </cols>
  <sheetData>
    <row r="1" customFormat="false" ht="23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25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 t="s">
        <v>2</v>
      </c>
      <c r="L3" s="3"/>
      <c r="M3" s="3"/>
      <c r="N3" s="3"/>
      <c r="O3" s="3"/>
      <c r="P3" s="3"/>
      <c r="Q3" s="3"/>
      <c r="R3" s="3"/>
    </row>
    <row r="4" customFormat="false" ht="16.5" hidden="false" customHeight="false" outlineLevel="0" collapsed="false">
      <c r="A4" s="4" t="s">
        <v>3</v>
      </c>
      <c r="B4" s="4"/>
      <c r="C4" s="4"/>
      <c r="D4" s="4"/>
      <c r="E4" s="4"/>
      <c r="F4" s="5" t="s">
        <v>4</v>
      </c>
      <c r="G4" s="5"/>
      <c r="H4" s="5"/>
      <c r="I4" s="5"/>
      <c r="J4" s="5"/>
      <c r="K4" s="6"/>
      <c r="L4" s="7"/>
      <c r="M4" s="7"/>
      <c r="N4" s="7"/>
      <c r="O4" s="7"/>
      <c r="P4" s="7"/>
      <c r="Q4" s="7"/>
      <c r="R4" s="8"/>
    </row>
    <row r="5" customFormat="false" ht="15.75" hidden="false" customHeight="false" outlineLevel="0" collapsed="false">
      <c r="A5" s="9"/>
      <c r="B5" s="10"/>
      <c r="C5" s="10"/>
      <c r="D5" s="10"/>
      <c r="E5" s="11"/>
      <c r="F5" s="10"/>
      <c r="G5" s="10"/>
      <c r="H5" s="10"/>
      <c r="I5" s="10"/>
      <c r="J5" s="12"/>
      <c r="K5" s="6"/>
      <c r="L5" s="7"/>
      <c r="M5" s="7"/>
      <c r="N5" s="7"/>
      <c r="O5" s="7"/>
      <c r="P5" s="7"/>
      <c r="Q5" s="7"/>
      <c r="R5" s="8"/>
    </row>
    <row r="6" customFormat="false" ht="15" hidden="false" customHeight="false" outlineLevel="0" collapsed="false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6"/>
      <c r="G6" s="16"/>
      <c r="H6" s="7"/>
      <c r="I6" s="7"/>
      <c r="J6" s="8"/>
      <c r="K6" s="6"/>
      <c r="L6" s="7"/>
      <c r="M6" s="17" t="s">
        <v>10</v>
      </c>
      <c r="N6" s="17" t="s">
        <v>6</v>
      </c>
      <c r="O6" s="17" t="s">
        <v>7</v>
      </c>
      <c r="P6" s="17" t="s">
        <v>11</v>
      </c>
      <c r="Q6" s="7"/>
      <c r="R6" s="8"/>
    </row>
    <row r="7" customFormat="false" ht="13.8" hidden="false" customHeight="false" outlineLevel="0" collapsed="false">
      <c r="A7" s="18" t="s">
        <v>12</v>
      </c>
      <c r="B7" s="19" t="n">
        <v>2</v>
      </c>
      <c r="C7" s="20" t="n">
        <f aca="false">D7/B7</f>
        <v>75</v>
      </c>
      <c r="D7" s="20" t="n">
        <v>150</v>
      </c>
      <c r="F7" s="6"/>
      <c r="G7" s="7"/>
      <c r="H7" s="7"/>
      <c r="I7" s="7"/>
      <c r="J7" s="8"/>
      <c r="K7" s="6"/>
      <c r="L7" s="7"/>
      <c r="M7" s="0" t="s">
        <v>13</v>
      </c>
      <c r="N7" s="0" t="n">
        <v>100</v>
      </c>
      <c r="O7" s="21" t="n">
        <v>4</v>
      </c>
      <c r="P7" s="21" t="n">
        <f aca="false">PRODUCT(N7,O7)</f>
        <v>400</v>
      </c>
      <c r="Q7" s="7"/>
      <c r="R7" s="8"/>
    </row>
    <row r="8" customFormat="false" ht="13.8" hidden="false" customHeight="false" outlineLevel="0" collapsed="false">
      <c r="A8" s="18" t="s">
        <v>14</v>
      </c>
      <c r="B8" s="19" t="n">
        <v>2</v>
      </c>
      <c r="C8" s="20" t="n">
        <f aca="false">D8/B8</f>
        <v>100</v>
      </c>
      <c r="D8" s="20" t="n">
        <v>200</v>
      </c>
      <c r="F8" s="6"/>
      <c r="G8" s="7"/>
      <c r="H8" s="7"/>
      <c r="I8" s="7"/>
      <c r="J8" s="8"/>
      <c r="K8" s="6"/>
      <c r="L8" s="7"/>
      <c r="M8" s="0" t="s">
        <v>15</v>
      </c>
      <c r="N8" s="0" t="n">
        <v>250</v>
      </c>
      <c r="O8" s="21" t="n">
        <v>5</v>
      </c>
      <c r="P8" s="21" t="n">
        <f aca="false">PRODUCT(N8,O8)</f>
        <v>1250</v>
      </c>
      <c r="Q8" s="7"/>
      <c r="R8" s="8"/>
    </row>
    <row r="9" customFormat="false" ht="13.8" hidden="false" customHeight="false" outlineLevel="0" collapsed="false">
      <c r="A9" s="18" t="s">
        <v>16</v>
      </c>
      <c r="B9" s="19" t="n">
        <v>3</v>
      </c>
      <c r="C9" s="20" t="n">
        <f aca="false">D9/B9</f>
        <v>50</v>
      </c>
      <c r="D9" s="20" t="n">
        <v>150</v>
      </c>
      <c r="F9" s="6"/>
      <c r="G9" s="7"/>
      <c r="H9" s="7"/>
      <c r="I9" s="7"/>
      <c r="J9" s="8"/>
      <c r="K9" s="6"/>
      <c r="L9" s="7"/>
      <c r="M9" s="0" t="s">
        <v>17</v>
      </c>
      <c r="N9" s="0" t="n">
        <v>200</v>
      </c>
      <c r="O9" s="21" t="n">
        <v>6</v>
      </c>
      <c r="P9" s="21" t="n">
        <f aca="false">PRODUCT(N9,O9)</f>
        <v>1200</v>
      </c>
      <c r="Q9" s="7"/>
      <c r="R9" s="8"/>
    </row>
    <row r="10" customFormat="false" ht="13.8" hidden="false" customHeight="false" outlineLevel="0" collapsed="false">
      <c r="A10" s="22" t="s">
        <v>18</v>
      </c>
      <c r="B10" s="19" t="n">
        <v>2</v>
      </c>
      <c r="C10" s="20" t="n">
        <f aca="false">D10/B10</f>
        <v>75</v>
      </c>
      <c r="D10" s="20" t="n">
        <v>150</v>
      </c>
      <c r="F10" s="6"/>
      <c r="G10" s="7"/>
      <c r="H10" s="7"/>
      <c r="I10" s="7"/>
      <c r="J10" s="8"/>
      <c r="K10" s="6"/>
      <c r="L10" s="7"/>
      <c r="Q10" s="7"/>
      <c r="R10" s="8"/>
    </row>
    <row r="11" customFormat="false" ht="13.8" hidden="false" customHeight="false" outlineLevel="0" collapsed="false">
      <c r="A11" s="22" t="s">
        <v>19</v>
      </c>
      <c r="B11" s="23" t="n">
        <v>3</v>
      </c>
      <c r="C11" s="20" t="n">
        <f aca="false">D11/B11</f>
        <v>50</v>
      </c>
      <c r="D11" s="24" t="n">
        <v>150</v>
      </c>
      <c r="E11" s="7"/>
      <c r="F11" s="6"/>
      <c r="G11" s="7"/>
      <c r="H11" s="7"/>
      <c r="I11" s="7"/>
      <c r="J11" s="8"/>
      <c r="K11" s="6"/>
      <c r="L11" s="7"/>
      <c r="M11" s="0" t="s">
        <v>20</v>
      </c>
      <c r="N11" s="0" t="n">
        <f aca="false">SUBTOTAL(109,Tabelle8[[Menge ]])</f>
        <v>550</v>
      </c>
      <c r="O11" s="15"/>
      <c r="P11" s="25" t="n">
        <f aca="false">SUBTOTAL(109,Tabelle8[[Gesammtpreis ]])</f>
        <v>2850</v>
      </c>
      <c r="Q11" s="7"/>
      <c r="R11" s="8"/>
    </row>
    <row r="12" customFormat="false" ht="13.8" hidden="false" customHeight="false" outlineLevel="0" collapsed="false">
      <c r="A12" s="18" t="s">
        <v>21</v>
      </c>
      <c r="B12" s="19" t="n">
        <v>6</v>
      </c>
      <c r="C12" s="20" t="n">
        <f aca="false">D12/B12</f>
        <v>75</v>
      </c>
      <c r="D12" s="20" t="n">
        <v>450</v>
      </c>
      <c r="F12" s="6"/>
      <c r="G12" s="7"/>
      <c r="H12" s="7"/>
      <c r="I12" s="7"/>
      <c r="J12" s="8"/>
      <c r="K12" s="6"/>
      <c r="L12" s="7"/>
      <c r="M12" s="7"/>
      <c r="N12" s="7"/>
      <c r="O12" s="7"/>
      <c r="P12" s="7"/>
      <c r="Q12" s="7"/>
      <c r="R12" s="8"/>
    </row>
    <row r="13" customFormat="false" ht="13.8" hidden="false" customHeight="false" outlineLevel="0" collapsed="false">
      <c r="A13" s="18" t="s">
        <v>20</v>
      </c>
      <c r="B13" s="26"/>
      <c r="C13" s="26"/>
      <c r="D13" s="27" t="n">
        <f aca="false">SUBTOTAL(109,TabelleDJ[Gesammtpreis])</f>
        <v>1250</v>
      </c>
      <c r="E13" s="0" t="n">
        <f aca="false">SUBTOTAL(103,TabelleDJ[[Anbieter ]])</f>
        <v>0</v>
      </c>
      <c r="F13" s="6"/>
      <c r="G13" s="7"/>
      <c r="H13" s="7"/>
      <c r="I13" s="7"/>
      <c r="J13" s="8"/>
      <c r="K13" s="6"/>
      <c r="L13" s="7"/>
      <c r="M13" s="7"/>
      <c r="N13" s="7"/>
      <c r="O13" s="7"/>
      <c r="P13" s="7"/>
      <c r="Q13" s="7"/>
      <c r="R13" s="8"/>
    </row>
    <row r="14" customFormat="false" ht="15.75" hidden="false" customHeight="false" outlineLevel="0" collapsed="false">
      <c r="A14" s="28"/>
      <c r="B14" s="29"/>
      <c r="C14" s="29"/>
      <c r="D14" s="29"/>
      <c r="E14" s="29"/>
      <c r="F14" s="28"/>
      <c r="G14" s="29"/>
      <c r="H14" s="29"/>
      <c r="I14" s="29"/>
      <c r="J14" s="30"/>
      <c r="K14" s="6"/>
      <c r="L14" s="7"/>
      <c r="M14" s="7"/>
      <c r="N14" s="7"/>
      <c r="O14" s="7"/>
      <c r="P14" s="7"/>
      <c r="Q14" s="7"/>
      <c r="R14" s="8"/>
    </row>
    <row r="15" customFormat="false" ht="15.75" hidden="false" customHeight="false" outlineLevel="0" collapsed="false">
      <c r="A15" s="31" t="s">
        <v>22</v>
      </c>
      <c r="B15" s="32" t="s">
        <v>23</v>
      </c>
      <c r="C15" s="32" t="s">
        <v>24</v>
      </c>
      <c r="D15" s="33" t="s">
        <v>25</v>
      </c>
      <c r="E15" s="7"/>
      <c r="F15" s="9"/>
      <c r="G15" s="34"/>
      <c r="H15" s="10"/>
      <c r="I15" s="10"/>
      <c r="J15" s="12"/>
      <c r="K15" s="6"/>
      <c r="L15" s="7"/>
      <c r="M15" s="7"/>
      <c r="N15" s="7"/>
      <c r="O15" s="7"/>
      <c r="P15" s="7"/>
      <c r="Q15" s="7"/>
      <c r="R15" s="8"/>
    </row>
    <row r="16" customFormat="false" ht="15" hidden="false" customHeight="false" outlineLevel="0" collapsed="false">
      <c r="A16" s="35" t="s">
        <v>26</v>
      </c>
      <c r="B16" s="36"/>
      <c r="C16" s="37"/>
      <c r="D16" s="38"/>
      <c r="E16" s="7"/>
      <c r="F16" s="6"/>
      <c r="G16" s="7"/>
      <c r="H16" s="7"/>
      <c r="I16" s="7"/>
      <c r="J16" s="8"/>
      <c r="K16" s="6"/>
      <c r="L16" s="7"/>
      <c r="M16" s="7"/>
      <c r="N16" s="7"/>
      <c r="O16" s="7"/>
      <c r="P16" s="7"/>
      <c r="Q16" s="7"/>
      <c r="R16" s="8"/>
    </row>
    <row r="17" customFormat="false" ht="15" hidden="false" customHeight="false" outlineLevel="0" collapsed="false">
      <c r="A17" s="39" t="s">
        <v>27</v>
      </c>
      <c r="B17" s="20"/>
      <c r="C17" s="18"/>
      <c r="D17" s="40"/>
      <c r="E17" s="7"/>
      <c r="F17" s="6"/>
      <c r="G17" s="7"/>
      <c r="H17" s="7"/>
      <c r="I17" s="7"/>
      <c r="J17" s="8"/>
      <c r="K17" s="6"/>
      <c r="L17" s="7"/>
      <c r="M17" s="7"/>
      <c r="N17" s="7"/>
      <c r="O17" s="7"/>
      <c r="P17" s="7"/>
      <c r="Q17" s="7"/>
      <c r="R17" s="8"/>
    </row>
    <row r="18" customFormat="false" ht="15" hidden="false" customHeight="false" outlineLevel="0" collapsed="false">
      <c r="A18" s="41" t="s">
        <v>28</v>
      </c>
      <c r="B18" s="20"/>
      <c r="C18" s="18"/>
      <c r="D18" s="40"/>
      <c r="E18" s="7"/>
      <c r="F18" s="6"/>
      <c r="G18" s="7"/>
      <c r="H18" s="7"/>
      <c r="I18" s="7"/>
      <c r="J18" s="8"/>
      <c r="K18" s="6"/>
      <c r="L18" s="7"/>
      <c r="M18" s="7"/>
      <c r="N18" s="7"/>
      <c r="O18" s="7"/>
      <c r="P18" s="7"/>
      <c r="Q18" s="7"/>
      <c r="R18" s="8"/>
    </row>
    <row r="19" customFormat="false" ht="15" hidden="false" customHeight="false" outlineLevel="0" collapsed="false">
      <c r="A19" s="41"/>
      <c r="B19" s="20"/>
      <c r="C19" s="18"/>
      <c r="D19" s="40"/>
      <c r="E19" s="7"/>
      <c r="F19" s="6"/>
      <c r="G19" s="7"/>
      <c r="H19" s="7"/>
      <c r="I19" s="7"/>
      <c r="J19" s="8"/>
      <c r="K19" s="6"/>
      <c r="L19" s="7"/>
      <c r="M19" s="7"/>
      <c r="N19" s="7"/>
      <c r="O19" s="7"/>
      <c r="P19" s="7"/>
      <c r="Q19" s="7"/>
      <c r="R19" s="8"/>
    </row>
    <row r="20" customFormat="false" ht="15" hidden="false" customHeight="false" outlineLevel="0" collapsed="false">
      <c r="A20" s="42" t="s">
        <v>20</v>
      </c>
      <c r="B20" s="43" t="n">
        <f aca="false">SUBTOTAL(109,TabelleGisela[[Preis ]])</f>
        <v>0</v>
      </c>
      <c r="C20" s="44" t="n">
        <f aca="false">SUBTOTAL(109,TabelleGisela[[Mengen ]])</f>
        <v>0</v>
      </c>
      <c r="D20" s="45"/>
      <c r="F20" s="6"/>
      <c r="G20" s="7"/>
      <c r="H20" s="7"/>
      <c r="I20" s="7"/>
      <c r="J20" s="8"/>
      <c r="K20" s="6"/>
      <c r="L20" s="7"/>
      <c r="M20" s="7"/>
      <c r="N20" s="7"/>
      <c r="O20" s="7"/>
      <c r="P20" s="7"/>
      <c r="Q20" s="7"/>
      <c r="R20" s="8"/>
    </row>
    <row r="21" customFormat="false" ht="15.75" hidden="false" customHeight="false" outlineLevel="0" collapsed="false">
      <c r="A21" s="28"/>
      <c r="B21" s="29"/>
      <c r="C21" s="29"/>
      <c r="D21" s="29"/>
      <c r="E21" s="29"/>
      <c r="F21" s="28"/>
      <c r="G21" s="29"/>
      <c r="H21" s="29"/>
      <c r="I21" s="29"/>
      <c r="J21" s="30"/>
      <c r="K21" s="6"/>
      <c r="L21" s="7"/>
      <c r="M21" s="7"/>
      <c r="N21" s="7"/>
      <c r="O21" s="7"/>
      <c r="P21" s="7"/>
      <c r="Q21" s="7"/>
      <c r="R21" s="8"/>
    </row>
    <row r="22" customFormat="false" ht="15" hidden="false" customHeight="false" outlineLevel="0" collapsed="false">
      <c r="A22" s="46" t="s">
        <v>29</v>
      </c>
      <c r="B22" s="47" t="s">
        <v>30</v>
      </c>
      <c r="C22" s="47" t="s">
        <v>31</v>
      </c>
      <c r="D22" s="47" t="s">
        <v>32</v>
      </c>
      <c r="E22" s="47" t="s">
        <v>33</v>
      </c>
      <c r="F22" s="9"/>
      <c r="G22" s="10"/>
      <c r="H22" s="10"/>
      <c r="I22" s="10"/>
      <c r="J22" s="12"/>
      <c r="K22" s="6"/>
      <c r="L22" s="7"/>
      <c r="M22" s="7"/>
      <c r="N22" s="7"/>
      <c r="O22" s="7"/>
      <c r="P22" s="7"/>
      <c r="Q22" s="7"/>
      <c r="R22" s="8"/>
    </row>
    <row r="23" customFormat="false" ht="15" hidden="false" customHeight="false" outlineLevel="0" collapsed="false">
      <c r="A23" s="48" t="s">
        <v>34</v>
      </c>
      <c r="B23" s="0" t="n">
        <v>21</v>
      </c>
      <c r="C23" s="21" t="n">
        <v>28.5</v>
      </c>
      <c r="D23" s="21" t="n">
        <f aca="false">C23*1.19</f>
        <v>33.915</v>
      </c>
      <c r="E23" s="21" t="n">
        <f aca="false">B23*D23</f>
        <v>712.215</v>
      </c>
      <c r="F23" s="6"/>
      <c r="G23" s="7"/>
      <c r="H23" s="7"/>
      <c r="I23" s="7"/>
      <c r="J23" s="8"/>
      <c r="K23" s="6"/>
      <c r="L23" s="7"/>
      <c r="M23" s="7"/>
      <c r="N23" s="7"/>
      <c r="O23" s="7"/>
      <c r="P23" s="7"/>
      <c r="Q23" s="7"/>
      <c r="R23" s="8"/>
    </row>
    <row r="24" customFormat="false" ht="15" hidden="false" customHeight="false" outlineLevel="0" collapsed="false">
      <c r="A24" s="48"/>
      <c r="C24" s="21"/>
      <c r="D24" s="21" t="n">
        <f aca="false">C24*1.19</f>
        <v>0</v>
      </c>
      <c r="E24" s="21" t="n">
        <f aca="false">B24*D24</f>
        <v>0</v>
      </c>
      <c r="F24" s="6"/>
      <c r="G24" s="7"/>
      <c r="H24" s="7"/>
      <c r="I24" s="7"/>
      <c r="J24" s="8"/>
      <c r="K24" s="6"/>
      <c r="L24" s="7"/>
      <c r="M24" s="7"/>
      <c r="N24" s="7"/>
      <c r="O24" s="7"/>
      <c r="P24" s="7"/>
      <c r="Q24" s="7"/>
      <c r="R24" s="8"/>
    </row>
    <row r="25" customFormat="false" ht="15" hidden="false" customHeight="false" outlineLevel="0" collapsed="false">
      <c r="C25" s="21"/>
      <c r="D25" s="21" t="n">
        <f aca="false">C25*1.19</f>
        <v>0</v>
      </c>
      <c r="E25" s="21" t="n">
        <f aca="false">B25*D25</f>
        <v>0</v>
      </c>
      <c r="F25" s="6"/>
      <c r="G25" s="7"/>
      <c r="H25" s="7"/>
      <c r="I25" s="7"/>
      <c r="J25" s="8"/>
      <c r="K25" s="6"/>
      <c r="L25" s="7"/>
      <c r="M25" s="7"/>
      <c r="N25" s="7"/>
      <c r="O25" s="7"/>
      <c r="P25" s="7"/>
      <c r="Q25" s="7"/>
      <c r="R25" s="8"/>
    </row>
    <row r="26" customFormat="false" ht="15" hidden="false" customHeight="false" outlineLevel="0" collapsed="false">
      <c r="A26" s="48"/>
      <c r="C26" s="21"/>
      <c r="D26" s="21" t="n">
        <f aca="false">C26*1.19</f>
        <v>0</v>
      </c>
      <c r="E26" s="21" t="n">
        <f aca="false">B26*D26</f>
        <v>0</v>
      </c>
      <c r="F26" s="6"/>
      <c r="G26" s="7"/>
      <c r="H26" s="7"/>
      <c r="I26" s="7"/>
      <c r="J26" s="8"/>
      <c r="K26" s="6"/>
      <c r="L26" s="7"/>
      <c r="M26" s="7"/>
      <c r="N26" s="7"/>
      <c r="O26" s="7"/>
      <c r="P26" s="7"/>
      <c r="Q26" s="7"/>
      <c r="R26" s="8"/>
    </row>
    <row r="27" customFormat="false" ht="15" hidden="false" customHeight="false" outlineLevel="0" collapsed="false">
      <c r="A27" s="48"/>
      <c r="C27" s="21"/>
      <c r="D27" s="21" t="n">
        <f aca="false">C27*1.19</f>
        <v>0</v>
      </c>
      <c r="E27" s="21" t="n">
        <f aca="false">B27*D27</f>
        <v>0</v>
      </c>
      <c r="F27" s="6"/>
      <c r="G27" s="7"/>
      <c r="H27" s="7"/>
      <c r="I27" s="7"/>
      <c r="J27" s="8"/>
      <c r="K27" s="6"/>
      <c r="L27" s="7"/>
      <c r="M27" s="7"/>
      <c r="N27" s="7"/>
      <c r="O27" s="7"/>
      <c r="P27" s="7"/>
      <c r="Q27" s="7"/>
      <c r="R27" s="8"/>
    </row>
    <row r="28" customFormat="false" ht="15" hidden="false" customHeight="false" outlineLevel="0" collapsed="false">
      <c r="A28" s="48"/>
      <c r="C28" s="21"/>
      <c r="D28" s="21" t="n">
        <f aca="false">C28*1.19</f>
        <v>0</v>
      </c>
      <c r="E28" s="21" t="n">
        <f aca="false">B28*D28</f>
        <v>0</v>
      </c>
      <c r="F28" s="6"/>
      <c r="G28" s="7"/>
      <c r="H28" s="7"/>
      <c r="I28" s="7"/>
      <c r="J28" s="8"/>
      <c r="K28" s="6"/>
      <c r="L28" s="7"/>
      <c r="M28" s="7"/>
      <c r="N28" s="7"/>
      <c r="O28" s="7"/>
      <c r="P28" s="7"/>
      <c r="Q28" s="7"/>
      <c r="R28" s="8"/>
    </row>
    <row r="29" customFormat="false" ht="15" hidden="false" customHeight="false" outlineLevel="0" collapsed="false">
      <c r="A29" s="48"/>
      <c r="C29" s="21"/>
      <c r="D29" s="21" t="n">
        <f aca="false">C29*1.19</f>
        <v>0</v>
      </c>
      <c r="E29" s="21" t="n">
        <f aca="false">B29*D29</f>
        <v>0</v>
      </c>
      <c r="F29" s="6"/>
      <c r="G29" s="7"/>
      <c r="H29" s="7"/>
      <c r="I29" s="7"/>
      <c r="J29" s="8"/>
      <c r="K29" s="6"/>
      <c r="L29" s="7"/>
      <c r="M29" s="7"/>
      <c r="N29" s="7"/>
      <c r="O29" s="7"/>
      <c r="P29" s="7"/>
      <c r="Q29" s="7"/>
      <c r="R29" s="8"/>
    </row>
    <row r="30" customFormat="false" ht="15" hidden="false" customHeight="false" outlineLevel="0" collapsed="false">
      <c r="A30" s="48"/>
      <c r="C30" s="21"/>
      <c r="D30" s="21" t="n">
        <f aca="false">C30*1.19</f>
        <v>0</v>
      </c>
      <c r="E30" s="21" t="n">
        <f aca="false">B30*D30</f>
        <v>0</v>
      </c>
      <c r="F30" s="6"/>
      <c r="G30" s="7"/>
      <c r="H30" s="7"/>
      <c r="I30" s="7"/>
      <c r="J30" s="8"/>
      <c r="K30" s="6"/>
      <c r="L30" s="7"/>
      <c r="M30" s="7"/>
      <c r="N30" s="7"/>
      <c r="O30" s="7"/>
      <c r="P30" s="7"/>
      <c r="Q30" s="7"/>
      <c r="R30" s="8"/>
    </row>
    <row r="31" customFormat="false" ht="15" hidden="false" customHeight="false" outlineLevel="0" collapsed="false">
      <c r="A31" s="48" t="s">
        <v>20</v>
      </c>
      <c r="B31" s="0" t="n">
        <f aca="false">SUBTOTAL(109,TabelleSecurity[[Stunden ]])</f>
        <v>21</v>
      </c>
      <c r="C31" s="49" t="n">
        <f aca="false">SUBTOTAL(109,TabelleSecurity[Stundenlohn p. P.])</f>
        <v>28.5</v>
      </c>
      <c r="D31" s="49" t="n">
        <f aca="false">SUBTOTAL(109,TabelleSecurity[inkl. MwSt])</f>
        <v>33.915</v>
      </c>
      <c r="E31" s="49" t="n">
        <f aca="false">SUBTOTAL(109,TabelleSecurity[Gesammt p. P. ])</f>
        <v>712.215</v>
      </c>
      <c r="F31" s="6"/>
      <c r="G31" s="7"/>
      <c r="H31" s="7"/>
      <c r="I31" s="7"/>
      <c r="J31" s="8"/>
      <c r="K31" s="6"/>
      <c r="L31" s="7"/>
      <c r="M31" s="7"/>
      <c r="N31" s="7"/>
      <c r="O31" s="7"/>
      <c r="P31" s="7"/>
      <c r="Q31" s="7"/>
      <c r="R31" s="8"/>
    </row>
    <row r="32" customFormat="false" ht="15" hidden="false" customHeight="false" outlineLevel="0" collapsed="false">
      <c r="A32" s="6"/>
      <c r="B32" s="7"/>
      <c r="C32" s="50"/>
      <c r="D32" s="50"/>
      <c r="E32" s="7"/>
      <c r="F32" s="6"/>
      <c r="G32" s="7"/>
      <c r="H32" s="7"/>
      <c r="I32" s="7"/>
      <c r="J32" s="8"/>
      <c r="K32" s="6"/>
      <c r="L32" s="7"/>
      <c r="M32" s="7"/>
      <c r="N32" s="7"/>
      <c r="O32" s="7"/>
      <c r="P32" s="7"/>
      <c r="Q32" s="7"/>
      <c r="R32" s="8"/>
    </row>
    <row r="33" customFormat="false" ht="15.75" hidden="false" customHeight="false" outlineLevel="0" collapsed="false">
      <c r="A33" s="28"/>
      <c r="B33" s="29"/>
      <c r="C33" s="29"/>
      <c r="D33" s="29"/>
      <c r="E33" s="29"/>
      <c r="F33" s="28"/>
      <c r="G33" s="29"/>
      <c r="H33" s="29"/>
      <c r="I33" s="29"/>
      <c r="J33" s="30"/>
      <c r="K33" s="6"/>
      <c r="L33" s="7"/>
      <c r="M33" s="7"/>
      <c r="N33" s="7"/>
      <c r="O33" s="7"/>
      <c r="P33" s="7"/>
      <c r="Q33" s="7"/>
      <c r="R33" s="8"/>
    </row>
    <row r="34" customFormat="false" ht="15" hidden="false" customHeight="false" outlineLevel="0" collapsed="false">
      <c r="A34" s="46" t="s">
        <v>35</v>
      </c>
      <c r="B34" s="47" t="s">
        <v>6</v>
      </c>
      <c r="C34" s="47" t="s">
        <v>36</v>
      </c>
      <c r="D34" s="47" t="s">
        <v>11</v>
      </c>
      <c r="E34" s="51" t="s">
        <v>9</v>
      </c>
      <c r="F34" s="9"/>
      <c r="G34" s="10"/>
      <c r="H34" s="10"/>
      <c r="I34" s="10"/>
      <c r="J34" s="12"/>
      <c r="K34" s="6"/>
      <c r="L34" s="7"/>
      <c r="M34" s="7"/>
      <c r="N34" s="7"/>
      <c r="O34" s="7"/>
      <c r="P34" s="7"/>
      <c r="Q34" s="7"/>
      <c r="R34" s="8"/>
    </row>
    <row r="35" customFormat="false" ht="15" hidden="false" customHeight="false" outlineLevel="0" collapsed="false">
      <c r="A35" s="48" t="s">
        <v>37</v>
      </c>
      <c r="B35" s="0" t="n">
        <v>415</v>
      </c>
      <c r="C35" s="21" t="n">
        <f aca="false">TabelleStura[[#This Row],[Gesammtpreis ]]/TabelleStura[[#This Row],[Menge ]]</f>
        <v>0.111638554216867</v>
      </c>
      <c r="D35" s="21" t="n">
        <f aca="false">'Genauere Finanzierung '!B15</f>
        <v>46.33</v>
      </c>
      <c r="F35" s="6"/>
      <c r="G35" s="52"/>
      <c r="H35" s="7"/>
      <c r="I35" s="7"/>
      <c r="J35" s="8"/>
      <c r="K35" s="6"/>
      <c r="L35" s="7"/>
      <c r="M35" s="7"/>
      <c r="N35" s="7"/>
      <c r="O35" s="7"/>
      <c r="P35" s="7"/>
      <c r="Q35" s="7"/>
      <c r="R35" s="8"/>
    </row>
    <row r="36" customFormat="false" ht="15" hidden="false" customHeight="false" outlineLevel="0" collapsed="false">
      <c r="A36" s="48" t="s">
        <v>38</v>
      </c>
      <c r="B36" s="0" t="n">
        <v>1</v>
      </c>
      <c r="C36" s="21" t="n">
        <v>12</v>
      </c>
      <c r="D36" s="21" t="n">
        <f aca="false">PRODUCT(B36,C36)</f>
        <v>12</v>
      </c>
      <c r="E36" s="53" t="s">
        <v>39</v>
      </c>
      <c r="F36" s="6"/>
      <c r="G36" s="52"/>
      <c r="H36" s="7"/>
      <c r="I36" s="7"/>
      <c r="J36" s="8"/>
      <c r="K36" s="6"/>
      <c r="L36" s="7"/>
      <c r="M36" s="7"/>
      <c r="N36" s="7"/>
      <c r="O36" s="7"/>
      <c r="P36" s="7"/>
      <c r="Q36" s="7"/>
      <c r="R36" s="8"/>
    </row>
    <row r="37" customFormat="false" ht="15" hidden="false" customHeight="false" outlineLevel="0" collapsed="false">
      <c r="A37" s="48" t="s">
        <v>40</v>
      </c>
      <c r="B37" s="0" t="n">
        <v>5</v>
      </c>
      <c r="C37" s="21" t="n">
        <v>9</v>
      </c>
      <c r="D37" s="21" t="n">
        <f aca="false">PRODUCT(B37,C37)</f>
        <v>45</v>
      </c>
      <c r="E37" s="53" t="s">
        <v>39</v>
      </c>
      <c r="F37" s="6"/>
      <c r="G37" s="7"/>
      <c r="H37" s="7"/>
      <c r="I37" s="7"/>
      <c r="J37" s="8"/>
      <c r="K37" s="6"/>
      <c r="L37" s="7"/>
      <c r="M37" s="7"/>
      <c r="N37" s="7"/>
      <c r="O37" s="7"/>
      <c r="P37" s="7"/>
      <c r="Q37" s="7"/>
      <c r="R37" s="8"/>
    </row>
    <row r="38" customFormat="false" ht="15" hidden="false" customHeight="false" outlineLevel="0" collapsed="false">
      <c r="A38" s="48" t="s">
        <v>41</v>
      </c>
      <c r="B38" s="0" t="n">
        <v>2</v>
      </c>
      <c r="C38" s="21" t="n">
        <v>6</v>
      </c>
      <c r="D38" s="21" t="n">
        <f aca="false">PRODUCT(B38,C38)</f>
        <v>12</v>
      </c>
      <c r="E38" s="53" t="s">
        <v>39</v>
      </c>
      <c r="F38" s="6"/>
      <c r="G38" s="7"/>
      <c r="H38" s="7"/>
      <c r="I38" s="7"/>
      <c r="J38" s="8"/>
      <c r="K38" s="6"/>
      <c r="L38" s="7"/>
      <c r="M38" s="7"/>
      <c r="N38" s="7"/>
      <c r="O38" s="7"/>
      <c r="P38" s="7"/>
      <c r="Q38" s="7"/>
      <c r="R38" s="8"/>
    </row>
    <row r="39" customFormat="false" ht="15" hidden="false" customHeight="false" outlineLevel="0" collapsed="false">
      <c r="A39" s="48" t="s">
        <v>42</v>
      </c>
      <c r="B39" s="0" t="n">
        <v>250</v>
      </c>
      <c r="C39" s="21" t="n">
        <v>0.45</v>
      </c>
      <c r="D39" s="21" t="n">
        <f aca="false">PRODUCT(B39,C39)</f>
        <v>112.5</v>
      </c>
      <c r="E39" s="0" t="s">
        <v>43</v>
      </c>
      <c r="F39" s="6"/>
      <c r="G39" s="7"/>
      <c r="H39" s="7"/>
      <c r="I39" s="7"/>
      <c r="J39" s="8"/>
      <c r="K39" s="6"/>
      <c r="L39" s="7"/>
      <c r="M39" s="7"/>
      <c r="N39" s="7"/>
      <c r="O39" s="7"/>
      <c r="P39" s="7"/>
      <c r="Q39" s="7"/>
      <c r="R39" s="8"/>
    </row>
    <row r="40" customFormat="false" ht="15" hidden="false" customHeight="false" outlineLevel="0" collapsed="false">
      <c r="A40" s="48" t="s">
        <v>44</v>
      </c>
      <c r="B40" s="0" t="n">
        <v>2</v>
      </c>
      <c r="C40" s="21" t="n">
        <v>15.29</v>
      </c>
      <c r="D40" s="21" t="n">
        <f aca="false">PRODUCT(B40,C40)</f>
        <v>30.58</v>
      </c>
      <c r="E40" s="53" t="s">
        <v>45</v>
      </c>
      <c r="F40" s="6"/>
      <c r="G40" s="7"/>
      <c r="H40" s="7"/>
      <c r="I40" s="7"/>
      <c r="J40" s="8"/>
      <c r="K40" s="6"/>
      <c r="L40" s="7"/>
      <c r="M40" s="7"/>
      <c r="N40" s="7"/>
      <c r="O40" s="7"/>
      <c r="P40" s="7"/>
      <c r="Q40" s="7"/>
      <c r="R40" s="8"/>
    </row>
    <row r="41" customFormat="false" ht="15" hidden="false" customHeight="false" outlineLevel="0" collapsed="false">
      <c r="A41" s="48" t="s">
        <v>46</v>
      </c>
      <c r="B41" s="0" t="n">
        <v>10</v>
      </c>
      <c r="C41" s="21" t="n">
        <v>0.6</v>
      </c>
      <c r="D41" s="21" t="n">
        <f aca="false">PRODUCT(B41,C41)</f>
        <v>6</v>
      </c>
      <c r="E41" s="53" t="s">
        <v>47</v>
      </c>
      <c r="F41" s="6"/>
      <c r="G41" s="7"/>
      <c r="H41" s="7"/>
      <c r="I41" s="7"/>
      <c r="J41" s="8"/>
      <c r="K41" s="6"/>
      <c r="L41" s="7"/>
      <c r="M41" s="7"/>
      <c r="N41" s="7"/>
      <c r="O41" s="7"/>
      <c r="P41" s="7"/>
      <c r="Q41" s="7"/>
      <c r="R41" s="8"/>
    </row>
    <row r="42" customFormat="false" ht="15" hidden="false" customHeight="false" outlineLevel="0" collapsed="false">
      <c r="A42" s="48" t="s">
        <v>48</v>
      </c>
      <c r="B42" s="0" t="n">
        <v>3</v>
      </c>
      <c r="C42" s="21" t="n">
        <v>3</v>
      </c>
      <c r="D42" s="21" t="n">
        <f aca="false">PRODUCT(B42,C42)</f>
        <v>9</v>
      </c>
      <c r="E42" s="0" t="s">
        <v>49</v>
      </c>
      <c r="F42" s="6"/>
      <c r="G42" s="7"/>
      <c r="H42" s="7"/>
      <c r="I42" s="7"/>
      <c r="J42" s="8"/>
      <c r="K42" s="6"/>
      <c r="L42" s="7"/>
      <c r="M42" s="7"/>
      <c r="N42" s="7"/>
      <c r="O42" s="7"/>
      <c r="P42" s="7"/>
      <c r="Q42" s="7"/>
      <c r="R42" s="8"/>
    </row>
    <row r="43" customFormat="false" ht="15" hidden="false" customHeight="false" outlineLevel="0" collapsed="false">
      <c r="A43" s="6"/>
      <c r="C43" s="21"/>
      <c r="D43" s="21" t="n">
        <f aca="false">PRODUCT(B43,C43)</f>
        <v>0</v>
      </c>
      <c r="F43" s="6"/>
      <c r="G43" s="7"/>
      <c r="H43" s="7"/>
      <c r="I43" s="7"/>
      <c r="J43" s="8"/>
      <c r="K43" s="6"/>
      <c r="L43" s="7"/>
      <c r="M43" s="7"/>
      <c r="N43" s="7"/>
      <c r="O43" s="7"/>
      <c r="P43" s="7"/>
      <c r="Q43" s="7"/>
      <c r="R43" s="8"/>
    </row>
    <row r="44" customFormat="false" ht="15.75" hidden="false" customHeight="false" outlineLevel="0" collapsed="false">
      <c r="A44" s="54" t="s">
        <v>20</v>
      </c>
      <c r="B44" s="55"/>
      <c r="C44" s="56" t="n">
        <f aca="false">SUBTOTAL(109,TabelleStura[[Einzelpreis ]])</f>
        <v>46.4516385542169</v>
      </c>
      <c r="D44" s="56" t="n">
        <f aca="false">SUBTOTAL(109,TabelleStura[[Gesammtpreis ]])</f>
        <v>273.41</v>
      </c>
      <c r="E44" s="55"/>
      <c r="F44" s="28"/>
      <c r="G44" s="29"/>
      <c r="H44" s="29"/>
      <c r="I44" s="29"/>
      <c r="J44" s="30"/>
      <c r="K44" s="28"/>
      <c r="L44" s="29"/>
      <c r="M44" s="29"/>
      <c r="N44" s="29"/>
      <c r="O44" s="29"/>
      <c r="P44" s="29"/>
      <c r="Q44" s="29"/>
      <c r="R44" s="30"/>
    </row>
    <row r="45" customFormat="false" ht="15" hidden="false" customHeight="false" outlineLevel="0" collapsed="false">
      <c r="C45" s="21"/>
      <c r="D45" s="21"/>
    </row>
    <row r="46" customFormat="false" ht="15" hidden="false" customHeight="false" outlineLevel="0" collapsed="false">
      <c r="D46" s="49"/>
    </row>
    <row r="47" customFormat="false" ht="15.75" hidden="false" customHeight="false" outlineLevel="0" collapsed="false">
      <c r="A47" s="57" t="s">
        <v>50</v>
      </c>
      <c r="B47" s="58" t="n">
        <f aca="false">TabelleDJ[[#Totals],[Gesammtpreis]]+TabelleGisela[[#Totals],[Preis ]]+TabelleSecurity[[#Totals],[Gesammt p. P. ]]+TabelleStura[[#Totals],[Gesammtpreis ]]</f>
        <v>2235.625</v>
      </c>
      <c r="D47" s="49"/>
    </row>
    <row r="48" customFormat="false" ht="15.75" hidden="false" customHeight="false" outlineLevel="0" collapsed="false">
      <c r="A48" s="59" t="s">
        <v>51</v>
      </c>
      <c r="B48" s="60" t="n">
        <f aca="false">Tabelle8[[#Totals],[Gesammtpreis ]]</f>
        <v>2850</v>
      </c>
    </row>
    <row r="49" customFormat="false" ht="16.9" hidden="false" customHeight="false" outlineLevel="0" collapsed="false">
      <c r="A49" s="61" t="s">
        <v>20</v>
      </c>
      <c r="B49" s="27" t="n">
        <f aca="false">B48-B47</f>
        <v>614.375</v>
      </c>
    </row>
    <row r="50" customFormat="false" ht="15.75" hidden="false" customHeight="false" outlineLevel="0" collapsed="false">
      <c r="A50" s="61" t="s">
        <v>52</v>
      </c>
      <c r="B50" s="27" t="n">
        <f aca="false">TabelleDJ[[#Totals],[Gesammtpreis]]+TabelleSecurity[[#Totals],[Gesammt p. P. ]]+D35+D40+D41+D42</f>
        <v>2054.125</v>
      </c>
    </row>
    <row r="51" customFormat="false" ht="15" hidden="false" customHeight="false" outlineLevel="0" collapsed="false">
      <c r="A51" s="61" t="s">
        <v>53</v>
      </c>
      <c r="B51" s="62" t="n">
        <f aca="false">D36+D37+D38</f>
        <v>69</v>
      </c>
    </row>
    <row r="52" customFormat="false" ht="15" hidden="false" customHeight="false" outlineLevel="0" collapsed="false">
      <c r="A52" s="61" t="s">
        <v>54</v>
      </c>
      <c r="B52" s="27" t="n">
        <f aca="false">D39</f>
        <v>112.5</v>
      </c>
    </row>
  </sheetData>
  <mergeCells count="5">
    <mergeCell ref="A1:R2"/>
    <mergeCell ref="A3:J3"/>
    <mergeCell ref="K3:R3"/>
    <mergeCell ref="A4:E4"/>
    <mergeCell ref="F4:J4"/>
  </mergeCells>
  <conditionalFormatting sqref="B49">
    <cfRule type="colorScale" priority="2">
      <colorScale>
        <cfvo type="num" val="0"/>
        <cfvo type="num" val="0"/>
        <color rgb="FFF2AA84"/>
        <color rgb="FF3B7D23"/>
      </colorScale>
    </cfRule>
    <cfRule type="colorScale" priority="3">
      <colorScale>
        <cfvo type="min" val="0"/>
        <cfvo type="max" val="0"/>
        <color rgb="FFF6C6AD"/>
        <color rgb="FF3B7D23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E36" r:id="rId1" display="die spez!s"/>
    <hyperlink ref="E37" r:id="rId2" display="die spez!s"/>
    <hyperlink ref="E38" r:id="rId3" display="die spez!s"/>
    <hyperlink ref="E40" r:id="rId4" display="Kostüm"/>
    <hyperlink ref="E41" r:id="rId5" display="Suche    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  <tableParts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P20" activeCellId="0" sqref="P20"/>
    </sheetView>
  </sheetViews>
  <sheetFormatPr defaultColWidth="10.59765625" defaultRowHeight="15" zeroHeight="false" outlineLevelRow="0" outlineLevelCol="0"/>
  <cols>
    <col collapsed="false" customWidth="true" hidden="false" outlineLevel="0" max="1" min="1" style="0" width="32.14"/>
    <col collapsed="false" customWidth="true" hidden="false" outlineLevel="0" max="4" min="4" style="0" width="21.29"/>
    <col collapsed="false" customWidth="true" hidden="false" outlineLevel="0" max="6" min="6" style="0" width="10.71"/>
    <col collapsed="false" customWidth="true" hidden="false" outlineLevel="0" max="8" min="8" style="0" width="21.29"/>
    <col collapsed="false" customWidth="true" hidden="false" outlineLevel="0" max="9" min="9" style="0" width="14"/>
    <col collapsed="false" customWidth="true" hidden="false" outlineLevel="0" max="10" min="10" style="0" width="16.57"/>
  </cols>
  <sheetData>
    <row r="1" customFormat="false" ht="15.75" hidden="false" customHeight="false" outlineLevel="0" collapsed="false"/>
    <row r="2" customFormat="false" ht="15" hidden="false" customHeight="false" outlineLevel="0" collapsed="false">
      <c r="A2" s="63" t="s">
        <v>1</v>
      </c>
      <c r="B2" s="64" t="s">
        <v>55</v>
      </c>
      <c r="C2" s="64"/>
      <c r="D2" s="64"/>
      <c r="E2" s="64"/>
      <c r="F2" s="65" t="s">
        <v>56</v>
      </c>
      <c r="G2" s="65"/>
      <c r="H2" s="65" t="s">
        <v>57</v>
      </c>
      <c r="I2" s="65" t="s">
        <v>58</v>
      </c>
      <c r="J2" s="66" t="s">
        <v>59</v>
      </c>
    </row>
    <row r="3" customFormat="false" ht="15.75" hidden="false" customHeight="false" outlineLevel="0" collapsed="false">
      <c r="A3" s="63"/>
      <c r="B3" s="67" t="s">
        <v>6</v>
      </c>
      <c r="C3" s="67" t="s">
        <v>60</v>
      </c>
      <c r="D3" s="67" t="s">
        <v>61</v>
      </c>
      <c r="E3" s="67" t="s">
        <v>62</v>
      </c>
      <c r="F3" s="65"/>
      <c r="G3" s="65"/>
      <c r="H3" s="65"/>
      <c r="I3" s="65"/>
      <c r="J3" s="66"/>
    </row>
    <row r="4" customFormat="false" ht="15.75" hidden="false" customHeight="false" outlineLevel="0" collapsed="false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</row>
    <row r="5" customFormat="false" ht="15" hidden="false" customHeight="false" outlineLevel="0" collapsed="false">
      <c r="A5" s="37" t="s">
        <v>64</v>
      </c>
      <c r="B5" s="37" t="n">
        <v>2</v>
      </c>
      <c r="C5" s="37" t="s">
        <v>65</v>
      </c>
      <c r="D5" s="37" t="n">
        <v>1</v>
      </c>
      <c r="E5" s="37" t="s">
        <v>66</v>
      </c>
      <c r="F5" s="69" t="n">
        <v>1.79</v>
      </c>
      <c r="G5" s="69"/>
      <c r="H5" s="36" t="n">
        <f aca="false">PRODUCT(B5,F5)</f>
        <v>3.58</v>
      </c>
      <c r="J5" s="70"/>
    </row>
    <row r="6" customFormat="false" ht="15" hidden="false" customHeight="false" outlineLevel="0" collapsed="false">
      <c r="A6" s="18" t="s">
        <v>67</v>
      </c>
      <c r="B6" s="18" t="n">
        <v>1</v>
      </c>
      <c r="C6" s="18" t="s">
        <v>68</v>
      </c>
      <c r="D6" s="18" t="n">
        <v>1.5</v>
      </c>
      <c r="E6" s="18" t="s">
        <v>66</v>
      </c>
      <c r="F6" s="71" t="n">
        <v>1.99</v>
      </c>
      <c r="G6" s="71"/>
      <c r="H6" s="20" t="n">
        <f aca="false">PRODUCT(B6,F6)</f>
        <v>1.99</v>
      </c>
      <c r="I6" s="18"/>
      <c r="J6" s="70"/>
    </row>
    <row r="7" customFormat="false" ht="15" hidden="false" customHeight="false" outlineLevel="0" collapsed="false">
      <c r="A7" s="18" t="s">
        <v>69</v>
      </c>
      <c r="B7" s="37" t="n">
        <v>4</v>
      </c>
      <c r="C7" s="37" t="s">
        <v>68</v>
      </c>
      <c r="D7" s="37" t="n">
        <v>0.7</v>
      </c>
      <c r="E7" s="37" t="s">
        <v>66</v>
      </c>
      <c r="F7" s="72" t="n">
        <v>7</v>
      </c>
      <c r="G7" s="72"/>
      <c r="H7" s="36" t="n">
        <f aca="false">PRODUCT(B7,F7)</f>
        <v>28</v>
      </c>
      <c r="I7" s="37"/>
      <c r="J7" s="73"/>
    </row>
    <row r="8" customFormat="false" ht="15.75" hidden="false" customHeight="false" outlineLevel="0" collapsed="false">
      <c r="A8" s="74" t="s">
        <v>70</v>
      </c>
      <c r="B8" s="75"/>
      <c r="C8" s="75"/>
      <c r="D8" s="75"/>
      <c r="E8" s="75"/>
      <c r="F8" s="75"/>
      <c r="G8" s="75"/>
      <c r="H8" s="76" t="n">
        <f aca="false">SUM(H5:H7)</f>
        <v>33.57</v>
      </c>
      <c r="I8" s="77" t="n">
        <f aca="false">(B7*D7+B6*D6+B5*D5)/0.02</f>
        <v>315</v>
      </c>
      <c r="J8" s="76" t="n">
        <f aca="false">H8/I8</f>
        <v>0.106571428571429</v>
      </c>
      <c r="L8" s="78"/>
    </row>
    <row r="9" customFormat="false" ht="15.75" hidden="false" customHeight="false" outlineLevel="0" collapsed="false">
      <c r="A9" s="68" t="s">
        <v>71</v>
      </c>
      <c r="B9" s="68"/>
      <c r="C9" s="68"/>
      <c r="D9" s="68"/>
      <c r="E9" s="68"/>
      <c r="F9" s="68"/>
      <c r="G9" s="68"/>
      <c r="H9" s="68"/>
      <c r="I9" s="68"/>
      <c r="J9" s="68"/>
    </row>
    <row r="10" customFormat="false" ht="15" hidden="false" customHeight="false" outlineLevel="0" collapsed="false">
      <c r="A10" s="37" t="s">
        <v>72</v>
      </c>
      <c r="B10" s="37" t="n">
        <v>4</v>
      </c>
      <c r="C10" s="37" t="s">
        <v>73</v>
      </c>
      <c r="D10" s="37" t="n">
        <v>0.4</v>
      </c>
      <c r="E10" s="37" t="s">
        <v>66</v>
      </c>
      <c r="F10" s="72" t="n">
        <v>1.19</v>
      </c>
      <c r="G10" s="72"/>
      <c r="H10" s="36" t="n">
        <f aca="false">B10*F10</f>
        <v>4.76</v>
      </c>
      <c r="I10" s="37"/>
      <c r="J10" s="36"/>
    </row>
    <row r="11" customFormat="false" ht="15" hidden="false" customHeight="false" outlineLevel="0" collapsed="false">
      <c r="A11" s="18" t="s">
        <v>74</v>
      </c>
      <c r="B11" s="18" t="n">
        <v>1</v>
      </c>
      <c r="C11" s="37" t="s">
        <v>75</v>
      </c>
      <c r="D11" s="18" t="n">
        <v>0.75</v>
      </c>
      <c r="E11" s="37" t="s">
        <v>66</v>
      </c>
      <c r="F11" s="71" t="n">
        <v>3</v>
      </c>
      <c r="G11" s="71"/>
      <c r="H11" s="36" t="n">
        <f aca="false">B11*F11</f>
        <v>3</v>
      </c>
      <c r="I11" s="18"/>
      <c r="J11" s="36"/>
    </row>
    <row r="12" customFormat="false" ht="15.75" hidden="false" customHeight="false" outlineLevel="0" collapsed="false">
      <c r="A12" s="44" t="s">
        <v>76</v>
      </c>
      <c r="B12" s="44" t="n">
        <v>1</v>
      </c>
      <c r="C12" s="44" t="s">
        <v>75</v>
      </c>
      <c r="D12" s="44" t="n">
        <v>0.5</v>
      </c>
      <c r="E12" s="44" t="s">
        <v>66</v>
      </c>
      <c r="F12" s="79" t="n">
        <v>5</v>
      </c>
      <c r="G12" s="79"/>
      <c r="H12" s="36" t="n">
        <f aca="false">F12*B12</f>
        <v>5</v>
      </c>
      <c r="I12" s="44"/>
      <c r="J12" s="36"/>
    </row>
    <row r="13" customFormat="false" ht="15.75" hidden="false" customHeight="false" outlineLevel="0" collapsed="false">
      <c r="A13" s="80" t="s">
        <v>77</v>
      </c>
      <c r="B13" s="81"/>
      <c r="C13" s="82"/>
      <c r="D13" s="82"/>
      <c r="E13" s="82"/>
      <c r="F13" s="83"/>
      <c r="G13" s="83"/>
      <c r="H13" s="84" t="n">
        <f aca="false">SUM(H10:H12)</f>
        <v>12.76</v>
      </c>
      <c r="I13" s="85" t="n">
        <f aca="false">(B10*D10+(B11*(1/3))*D11+(B12*(1/3))*D12)/0.02</f>
        <v>100.833333333333</v>
      </c>
      <c r="J13" s="86" t="n">
        <f aca="false">H13/I13</f>
        <v>0.126545454545455</v>
      </c>
    </row>
    <row r="14" customFormat="false" ht="15.75" hidden="false" customHeight="false" outlineLevel="0" collapsed="false"/>
    <row r="15" customFormat="false" ht="15.75" hidden="false" customHeight="false" outlineLevel="0" collapsed="false">
      <c r="A15" s="87" t="s">
        <v>78</v>
      </c>
      <c r="B15" s="88" t="n">
        <f aca="false">SUM(H8,H13)</f>
        <v>46.33</v>
      </c>
    </row>
    <row r="19" customFormat="false" ht="15.75" hidden="false" customHeight="false" outlineLevel="0" collapsed="false"/>
    <row r="20" customFormat="false" ht="15" hidden="false" customHeight="false" outlineLevel="0" collapsed="false">
      <c r="A20" s="89" t="s">
        <v>1</v>
      </c>
      <c r="B20" s="90" t="s">
        <v>55</v>
      </c>
      <c r="C20" s="90"/>
      <c r="D20" s="90"/>
      <c r="E20" s="90"/>
      <c r="F20" s="91" t="s">
        <v>56</v>
      </c>
      <c r="G20" s="91"/>
      <c r="H20" s="91" t="s">
        <v>57</v>
      </c>
      <c r="I20" s="91" t="s">
        <v>58</v>
      </c>
      <c r="J20" s="92" t="s">
        <v>59</v>
      </c>
    </row>
    <row r="21" customFormat="false" ht="15.75" hidden="false" customHeight="false" outlineLevel="0" collapsed="false">
      <c r="A21" s="89"/>
      <c r="B21" s="93" t="s">
        <v>6</v>
      </c>
      <c r="C21" s="93" t="s">
        <v>60</v>
      </c>
      <c r="D21" s="93" t="s">
        <v>61</v>
      </c>
      <c r="E21" s="93" t="s">
        <v>62</v>
      </c>
      <c r="F21" s="91"/>
      <c r="G21" s="91"/>
      <c r="H21" s="91"/>
      <c r="I21" s="91"/>
      <c r="J21" s="92"/>
    </row>
    <row r="22" customFormat="false" ht="15.75" hidden="false" customHeight="false" outlineLevel="0" collapsed="false">
      <c r="A22" s="94" t="s">
        <v>79</v>
      </c>
      <c r="B22" s="94"/>
      <c r="C22" s="94"/>
      <c r="D22" s="94"/>
      <c r="E22" s="94"/>
      <c r="F22" s="94"/>
      <c r="G22" s="94"/>
      <c r="H22" s="94"/>
      <c r="I22" s="94"/>
      <c r="J22" s="94"/>
    </row>
    <row r="23" customFormat="false" ht="15" hidden="false" customHeight="false" outlineLevel="0" collapsed="false">
      <c r="A23" s="95"/>
      <c r="B23" s="95"/>
      <c r="C23" s="95"/>
      <c r="D23" s="95"/>
      <c r="E23" s="95"/>
      <c r="F23" s="96"/>
      <c r="G23" s="96"/>
      <c r="H23" s="97" t="n">
        <f aca="false">PRODUCT(B23,F23)</f>
        <v>0</v>
      </c>
      <c r="I23" s="95"/>
      <c r="J23" s="98" t="e">
        <f aca="false">H23/I23</f>
        <v>#DIV/0!</v>
      </c>
    </row>
    <row r="24" customFormat="false" ht="15" hidden="false" customHeight="false" outlineLevel="0" collapsed="false">
      <c r="A24" s="99"/>
      <c r="B24" s="99"/>
      <c r="C24" s="99"/>
      <c r="D24" s="99"/>
      <c r="E24" s="99"/>
      <c r="F24" s="100"/>
      <c r="G24" s="100"/>
      <c r="H24" s="101" t="n">
        <f aca="false">PRODUCT(B24,F24)</f>
        <v>0</v>
      </c>
      <c r="I24" s="99"/>
      <c r="J24" s="98" t="e">
        <f aca="false">H24/I24</f>
        <v>#DIV/0!</v>
      </c>
    </row>
    <row r="25" customFormat="false" ht="15" hidden="false" customHeight="false" outlineLevel="0" collapsed="false">
      <c r="A25" s="99"/>
      <c r="B25" s="99"/>
      <c r="C25" s="99"/>
      <c r="D25" s="99"/>
      <c r="E25" s="99"/>
      <c r="F25" s="100"/>
      <c r="G25" s="100"/>
      <c r="H25" s="101" t="n">
        <f aca="false">PRODUCT(B25,F25)</f>
        <v>0</v>
      </c>
      <c r="I25" s="99"/>
      <c r="J25" s="98" t="e">
        <f aca="false">H25/I25</f>
        <v>#DIV/0!</v>
      </c>
    </row>
    <row r="26" customFormat="false" ht="15.75" hidden="false" customHeight="false" outlineLevel="0" collapsed="false">
      <c r="A26" s="102" t="s">
        <v>70</v>
      </c>
      <c r="B26" s="103"/>
      <c r="C26" s="103"/>
      <c r="D26" s="103"/>
      <c r="E26" s="103"/>
      <c r="F26" s="103"/>
      <c r="G26" s="103"/>
      <c r="H26" s="104" t="n">
        <f aca="false">SUM(H23:H25)</f>
        <v>0</v>
      </c>
      <c r="I26" s="105"/>
      <c r="J26" s="104" t="e">
        <f aca="false">SUM(J23:J25)</f>
        <v>#DIV/0!</v>
      </c>
    </row>
    <row r="27" customFormat="false" ht="15.75" hidden="false" customHeight="false" outlineLevel="0" collapsed="false">
      <c r="A27" s="94" t="s">
        <v>80</v>
      </c>
      <c r="B27" s="94"/>
      <c r="C27" s="94"/>
      <c r="D27" s="94"/>
      <c r="E27" s="94"/>
      <c r="F27" s="94"/>
      <c r="G27" s="94"/>
      <c r="H27" s="94"/>
      <c r="I27" s="94"/>
      <c r="J27" s="94"/>
    </row>
    <row r="28" customFormat="false" ht="15" hidden="false" customHeight="false" outlineLevel="0" collapsed="false">
      <c r="A28" s="95"/>
      <c r="B28" s="95"/>
      <c r="C28" s="95"/>
      <c r="D28" s="95"/>
      <c r="E28" s="95"/>
      <c r="F28" s="96"/>
      <c r="G28" s="96"/>
      <c r="H28" s="97" t="n">
        <f aca="false">B28*F28</f>
        <v>0</v>
      </c>
      <c r="I28" s="95"/>
      <c r="J28" s="97" t="e">
        <f aca="false">H28/I28</f>
        <v>#DIV/0!</v>
      </c>
    </row>
    <row r="29" customFormat="false" ht="15" hidden="false" customHeight="false" outlineLevel="0" collapsed="false">
      <c r="A29" s="99"/>
      <c r="B29" s="99"/>
      <c r="C29" s="95"/>
      <c r="D29" s="99"/>
      <c r="E29" s="95"/>
      <c r="F29" s="100"/>
      <c r="G29" s="100"/>
      <c r="H29" s="97" t="n">
        <f aca="false">B29*F29</f>
        <v>0</v>
      </c>
      <c r="I29" s="99"/>
      <c r="J29" s="97" t="e">
        <f aca="false">H29/I29</f>
        <v>#DIV/0!</v>
      </c>
    </row>
    <row r="30" customFormat="false" ht="15.75" hidden="false" customHeight="false" outlineLevel="0" collapsed="false">
      <c r="A30" s="106"/>
      <c r="B30" s="106"/>
      <c r="C30" s="106"/>
      <c r="D30" s="106"/>
      <c r="E30" s="106"/>
      <c r="F30" s="107"/>
      <c r="G30" s="107"/>
      <c r="H30" s="97"/>
      <c r="I30" s="106"/>
      <c r="J30" s="97"/>
    </row>
    <row r="31" customFormat="false" ht="15.75" hidden="false" customHeight="false" outlineLevel="0" collapsed="false">
      <c r="A31" s="108" t="s">
        <v>77</v>
      </c>
      <c r="B31" s="109"/>
      <c r="C31" s="110"/>
      <c r="D31" s="110"/>
      <c r="E31" s="110"/>
      <c r="F31" s="111"/>
      <c r="G31" s="111"/>
      <c r="H31" s="112" t="n">
        <f aca="false">SUM(H28:H30)</f>
        <v>0</v>
      </c>
      <c r="I31" s="110"/>
      <c r="J31" s="113" t="e">
        <f aca="false">SUM(J28:J30)</f>
        <v>#DIV/0!</v>
      </c>
    </row>
    <row r="32" customFormat="false" ht="15.75" hidden="false" customHeight="false" outlineLevel="0" collapsed="false"/>
    <row r="33" customFormat="false" ht="15.75" hidden="false" customHeight="false" outlineLevel="0" collapsed="false">
      <c r="A33" s="87" t="s">
        <v>78</v>
      </c>
      <c r="B33" s="88" t="n">
        <f aca="false">SUM(H26,H31)</f>
        <v>0</v>
      </c>
    </row>
  </sheetData>
  <mergeCells count="32">
    <mergeCell ref="A2:A3"/>
    <mergeCell ref="B2:E2"/>
    <mergeCell ref="F2:G3"/>
    <mergeCell ref="H2:H3"/>
    <mergeCell ref="I2:I3"/>
    <mergeCell ref="J2:J3"/>
    <mergeCell ref="A4:J4"/>
    <mergeCell ref="F5:G5"/>
    <mergeCell ref="F6:G6"/>
    <mergeCell ref="F7:G7"/>
    <mergeCell ref="B8:G8"/>
    <mergeCell ref="A9:J9"/>
    <mergeCell ref="F10:G10"/>
    <mergeCell ref="F11:G11"/>
    <mergeCell ref="F12:G12"/>
    <mergeCell ref="F13:G13"/>
    <mergeCell ref="A20:A21"/>
    <mergeCell ref="B20:E20"/>
    <mergeCell ref="F20:G21"/>
    <mergeCell ref="H20:H21"/>
    <mergeCell ref="I20:I21"/>
    <mergeCell ref="J20:J21"/>
    <mergeCell ref="A22:J22"/>
    <mergeCell ref="F23:G23"/>
    <mergeCell ref="F24:G24"/>
    <mergeCell ref="F25:G25"/>
    <mergeCell ref="B26:G26"/>
    <mergeCell ref="A27:J27"/>
    <mergeCell ref="F28:G28"/>
    <mergeCell ref="F29:G29"/>
    <mergeCell ref="F30:G30"/>
    <mergeCell ref="F31:G3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2025-11-13T14:11:43Z</dcterms:created>
  <dc:creator>Moritz de Nardi</dc:creator>
  <dc:description/>
  <dc:language>de-DE</dc:language>
  <cp:lastModifiedBy/>
  <cp:lastPrinted>2025-11-13T17:41:33Z</cp:lastPrinted>
  <dcterms:modified xsi:type="dcterms:W3CDTF">2026-03-10T16:11:30Z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